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Vigano\Desktop\LAVORI VARI\UTILITEAM\2026\SIMULATORI\"/>
    </mc:Choice>
  </mc:AlternateContent>
  <xr:revisionPtr revIDLastSave="0" documentId="13_ncr:1_{19AA6183-9D51-4C29-89D8-9C00AD56DBC9}" xr6:coauthVersionLast="47" xr6:coauthVersionMax="47" xr10:uidLastSave="{00000000-0000-0000-0000-000000000000}"/>
  <bookViews>
    <workbookView xWindow="-120" yWindow="-120" windowWidth="29040" windowHeight="15720" xr2:uid="{103BC182-36EF-4B69-AABF-E4A0B137E53C}"/>
  </bookViews>
  <sheets>
    <sheet name="SIM_RES_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1" i="1" l="1"/>
  <c r="F51" i="1" s="1"/>
  <c r="D52" i="1"/>
  <c r="F52" i="1" s="1"/>
  <c r="D50" i="1"/>
  <c r="F50" i="1" s="1"/>
  <c r="D49" i="1"/>
  <c r="F49" i="1" s="1"/>
  <c r="E43" i="1"/>
  <c r="C43" i="1"/>
  <c r="G43" i="1" s="1"/>
  <c r="C37" i="1"/>
  <c r="G37" i="1" s="1"/>
  <c r="C33" i="1"/>
  <c r="G33" i="1" s="1"/>
  <c r="G19" i="1"/>
  <c r="E19" i="1"/>
  <c r="G18" i="1"/>
  <c r="E18" i="1"/>
  <c r="G17" i="1"/>
  <c r="E17" i="1"/>
  <c r="L8" i="1"/>
  <c r="E27" i="1" s="1"/>
  <c r="E29" i="1" s="1"/>
  <c r="D27" i="1" l="1"/>
  <c r="D29" i="1" s="1"/>
  <c r="F27" i="1"/>
  <c r="F29" i="1" s="1"/>
  <c r="G27" i="1" s="1"/>
  <c r="G20" i="1"/>
  <c r="G49" i="1"/>
  <c r="F58" i="1" l="1"/>
  <c r="F59" i="1" s="1"/>
  <c r="F60" i="1" s="1"/>
  <c r="G62" i="1" s="1"/>
  <c r="E62" i="1" l="1"/>
</calcChain>
</file>

<file path=xl/sharedStrings.xml><?xml version="1.0" encoding="utf-8"?>
<sst xmlns="http://schemas.openxmlformats.org/spreadsheetml/2006/main" count="64" uniqueCount="42">
  <si>
    <t>SERVIZIO IDRICO INTEGRATO</t>
  </si>
  <si>
    <t>- SIMULATORE CON TARIFFE IN VIGORE DA 01/01/2026 - TIPOLOGIA DOMESTICO RESIDENTE</t>
  </si>
  <si>
    <r>
      <t>Inserire i dati richiesti</t>
    </r>
    <r>
      <rPr>
        <u/>
        <sz val="14"/>
        <color rgb="FF00B0F0"/>
        <rFont val="Gill Sans MT"/>
        <family val="2"/>
      </rPr>
      <t xml:space="preserve"> </t>
    </r>
    <r>
      <rPr>
        <u/>
        <sz val="14"/>
        <color theme="1"/>
        <rFont val="Gill Sans MT"/>
        <family val="2"/>
      </rPr>
      <t xml:space="preserve">e indicare se l'utenza è servita da Fognatura e/o Depurazione nei campi evidenziati in </t>
    </r>
    <r>
      <rPr>
        <u/>
        <sz val="14"/>
        <color rgb="FF00B0F0"/>
        <rFont val="Gill Sans MT"/>
        <family val="2"/>
      </rPr>
      <t>azzurro</t>
    </r>
  </si>
  <si>
    <t>SI</t>
  </si>
  <si>
    <t>NO</t>
  </si>
  <si>
    <t>Numero Unità Immobiliari Utenza</t>
  </si>
  <si>
    <t>Numero Componenti Totali*</t>
  </si>
  <si>
    <t>Consumo Annuo in Metri Cubi</t>
  </si>
  <si>
    <t>N° componenti "default" se non comunicati</t>
  </si>
  <si>
    <t>* se il campo è lasciato = "0", viene considerata una numerosità componenti pari a tre (3)</t>
  </si>
  <si>
    <t>Servizio Fognatura       ( SI / NO )</t>
  </si>
  <si>
    <t>Servizio Depurazione   ( SI / NO )</t>
  </si>
  <si>
    <t>Bonus sociale 
( SI / NO )</t>
  </si>
  <si>
    <t>Utenza del comune di Livigno ( SI / NO )</t>
  </si>
  <si>
    <t>QUOTA FISSA</t>
  </si>
  <si>
    <t>SERVIZIO</t>
  </si>
  <si>
    <t>NUMERO UNITA'</t>
  </si>
  <si>
    <t>TARIFFA</t>
  </si>
  <si>
    <t>IMPORTO (€)</t>
  </si>
  <si>
    <t>ACQUEDOTTO</t>
  </si>
  <si>
    <t>FOGNATURA</t>
  </si>
  <si>
    <t>DEPURAZIONE</t>
  </si>
  <si>
    <t>TOTALE QUOTE FISSE</t>
  </si>
  <si>
    <t>QUOTA VARIABILE</t>
  </si>
  <si>
    <t>SCAGLIONI</t>
  </si>
  <si>
    <t>da 0 a 18,25 mc/anno/comp</t>
  </si>
  <si>
    <t>da 18,25 a 50 mc/anno/comp</t>
  </si>
  <si>
    <t>oltre 50 mc/anno/comp</t>
  </si>
  <si>
    <t>TOTALE</t>
  </si>
  <si>
    <t>METRI CUBI</t>
  </si>
  <si>
    <t>TARIFFA AL MC (€)</t>
  </si>
  <si>
    <t>TARIFFA AL MC</t>
  </si>
  <si>
    <t>BONUS SOCIALE</t>
  </si>
  <si>
    <t>ONERI DI PEREQUAZIONE</t>
  </si>
  <si>
    <t>UI 1</t>
  </si>
  <si>
    <t>UI 2</t>
  </si>
  <si>
    <t>UI 3</t>
  </si>
  <si>
    <t>UI 4</t>
  </si>
  <si>
    <t>TOTALE IMPONIBILE</t>
  </si>
  <si>
    <t>IVA 10%</t>
  </si>
  <si>
    <t>COSTO MEDIO UNITA' IMMOBILIARE</t>
  </si>
  <si>
    <t>COSTO MEDIO AL 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</si>
</sst>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0.000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2"/>
      <color theme="1"/>
      <name val="Gill Sans MT"/>
      <family val="2"/>
    </font>
    <font>
      <b/>
      <sz val="14"/>
      <color theme="1"/>
      <name val="Gill Sans MT"/>
      <family val="2"/>
    </font>
    <font>
      <u/>
      <sz val="14"/>
      <color theme="1"/>
      <name val="Gill Sans MT"/>
      <family val="2"/>
    </font>
    <font>
      <u/>
      <sz val="14"/>
      <color rgb="FF00B0F0"/>
      <name val="Gill Sans MT"/>
      <family val="2"/>
    </font>
    <font>
      <b/>
      <sz val="16"/>
      <color theme="1"/>
      <name val="Century Gothic"/>
      <family val="2"/>
    </font>
    <font>
      <b/>
      <sz val="16"/>
      <color theme="1"/>
      <name val="Gill Sans MT"/>
      <family val="2"/>
    </font>
    <font>
      <sz val="16"/>
      <color theme="1"/>
      <name val="Gill Sans MT"/>
      <family val="2"/>
    </font>
    <font>
      <b/>
      <u/>
      <sz val="12"/>
      <color theme="1"/>
      <name val="Gill Sans MT"/>
      <family val="2"/>
    </font>
    <font>
      <u/>
      <sz val="12"/>
      <color theme="1"/>
      <name val="Gill Sans MT"/>
      <family val="2"/>
    </font>
    <font>
      <b/>
      <sz val="12"/>
      <color theme="1"/>
      <name val="Gill Sans MT"/>
      <family val="2"/>
    </font>
    <font>
      <sz val="12"/>
      <color theme="1"/>
      <name val="Gill Sans MT"/>
      <family val="2"/>
    </font>
    <font>
      <b/>
      <sz val="13"/>
      <color theme="1"/>
      <name val="Gill Sans MT"/>
      <family val="2"/>
    </font>
    <font>
      <sz val="14"/>
      <color theme="1"/>
      <name val="Gill Sans MT"/>
      <family val="2"/>
    </font>
    <font>
      <sz val="11"/>
      <color theme="1"/>
      <name val="Gill Sans MT"/>
      <family val="2"/>
    </font>
    <font>
      <b/>
      <sz val="16"/>
      <color rgb="FFFF0000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164" fontId="11" fillId="0" borderId="21" xfId="0" applyNumberFormat="1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vertical="center"/>
    </xf>
    <xf numFmtId="164" fontId="7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64" fontId="11" fillId="0" borderId="8" xfId="1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164" fontId="16" fillId="0" borderId="9" xfId="0" applyNumberFormat="1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164" fontId="11" fillId="0" borderId="36" xfId="1" applyNumberFormat="1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165" fontId="11" fillId="0" borderId="27" xfId="0" applyNumberFormat="1" applyFont="1" applyBorder="1" applyAlignment="1">
      <alignment horizontal="center" vertical="center"/>
    </xf>
    <xf numFmtId="164" fontId="11" fillId="0" borderId="27" xfId="0" applyNumberFormat="1" applyFont="1" applyBorder="1" applyAlignment="1">
      <alignment horizontal="center" vertical="center"/>
    </xf>
    <xf numFmtId="164" fontId="11" fillId="0" borderId="25" xfId="1" applyNumberFormat="1" applyFont="1" applyBorder="1" applyAlignment="1">
      <alignment horizontal="center" vertical="center"/>
    </xf>
    <xf numFmtId="164" fontId="11" fillId="0" borderId="28" xfId="1" applyNumberFormat="1" applyFont="1" applyBorder="1" applyAlignment="1">
      <alignment horizontal="center" vertical="center"/>
    </xf>
    <xf numFmtId="165" fontId="11" fillId="0" borderId="29" xfId="0" applyNumberFormat="1" applyFont="1" applyBorder="1" applyAlignment="1">
      <alignment horizontal="center" vertical="center"/>
    </xf>
    <xf numFmtId="164" fontId="11" fillId="0" borderId="35" xfId="1" applyNumberFormat="1" applyFont="1" applyBorder="1" applyAlignment="1">
      <alignment horizontal="center" vertical="center"/>
    </xf>
    <xf numFmtId="164" fontId="7" fillId="0" borderId="9" xfId="1" applyNumberFormat="1" applyFont="1" applyBorder="1" applyAlignment="1">
      <alignment horizontal="center" vertical="center"/>
    </xf>
    <xf numFmtId="164" fontId="11" fillId="0" borderId="19" xfId="1" applyNumberFormat="1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0" fillId="0" borderId="43" xfId="0" applyBorder="1"/>
    <xf numFmtId="164" fontId="15" fillId="0" borderId="15" xfId="1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164" fontId="7" fillId="0" borderId="37" xfId="0" applyNumberFormat="1" applyFont="1" applyBorder="1" applyAlignment="1">
      <alignment horizontal="center" vertical="center"/>
    </xf>
    <xf numFmtId="164" fontId="7" fillId="0" borderId="38" xfId="0" applyNumberFormat="1" applyFont="1" applyBorder="1" applyAlignment="1">
      <alignment horizontal="center" vertical="center"/>
    </xf>
    <xf numFmtId="164" fontId="7" fillId="0" borderId="39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8" xfId="0" quotePrefix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54429</xdr:colOff>
      <xdr:row>1</xdr:row>
      <xdr:rowOff>408214</xdr:rowOff>
    </xdr:from>
    <xdr:to>
      <xdr:col>2</xdr:col>
      <xdr:colOff>1935617</xdr:colOff>
      <xdr:row>2</xdr:row>
      <xdr:rowOff>163285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A61712E-2E8F-4C57-A568-ED6DDB16E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429" y="751114"/>
          <a:ext cx="1881188" cy="326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408214</xdr:colOff>
      <xdr:row>1</xdr:row>
      <xdr:rowOff>40821</xdr:rowOff>
    </xdr:from>
    <xdr:to>
      <xdr:col>6</xdr:col>
      <xdr:colOff>1652043</xdr:colOff>
      <xdr:row>2</xdr:row>
      <xdr:rowOff>542380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F04C7AA-C254-4206-AB0B-B502C9B84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52214" y="381000"/>
          <a:ext cx="1243829" cy="1073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6B2DD-5BDD-46E4-BEAA-9DFDD998A877}">
  <dimension ref="B1:L63"/>
  <sheetViews>
    <sheetView tabSelected="1" zoomScale="70" zoomScaleNormal="70" workbookViewId="0"/>
  </sheetViews>
  <sheetFormatPr defaultColWidth="37.85546875" defaultRowHeight="15" x14ac:dyDescent="0.25"/>
  <cols>
    <col min="1" max="2" width="8.5703125" customWidth="1"/>
    <col min="3" max="7" width="30" customWidth="1"/>
    <col min="8" max="9" width="8.5703125" customWidth="1"/>
    <col min="10" max="10" width="37.85546875" hidden="1" customWidth="1"/>
    <col min="12" max="12" width="42.42578125" style="1" hidden="1" customWidth="1"/>
  </cols>
  <sheetData>
    <row r="1" spans="2:12" ht="27" customHeight="1" thickBot="1" x14ac:dyDescent="0.3"/>
    <row r="2" spans="2:12" ht="45" customHeight="1" x14ac:dyDescent="0.25">
      <c r="B2" s="2"/>
      <c r="C2" s="80"/>
      <c r="D2" s="82" t="s">
        <v>0</v>
      </c>
      <c r="E2" s="82"/>
      <c r="F2" s="82"/>
      <c r="G2" s="83"/>
      <c r="H2" s="3"/>
    </row>
    <row r="3" spans="2:12" ht="44.25" customHeight="1" thickBot="1" x14ac:dyDescent="0.3">
      <c r="B3" s="4"/>
      <c r="C3" s="81"/>
      <c r="D3" s="85" t="s">
        <v>1</v>
      </c>
      <c r="E3" s="86"/>
      <c r="F3" s="86"/>
      <c r="G3" s="84"/>
      <c r="H3" s="5"/>
    </row>
    <row r="4" spans="2:12" ht="18.75" customHeight="1" x14ac:dyDescent="0.25">
      <c r="B4" s="4"/>
      <c r="D4" s="6"/>
      <c r="E4" s="6"/>
      <c r="F4" s="6"/>
      <c r="H4" s="5"/>
    </row>
    <row r="5" spans="2:12" ht="18" customHeight="1" x14ac:dyDescent="0.25">
      <c r="B5" s="4"/>
      <c r="C5" s="87" t="s">
        <v>2</v>
      </c>
      <c r="D5" s="87"/>
      <c r="E5" s="87"/>
      <c r="F5" s="87"/>
      <c r="G5" s="87"/>
      <c r="H5" s="5"/>
      <c r="J5" t="s">
        <v>3</v>
      </c>
    </row>
    <row r="6" spans="2:12" ht="18" customHeight="1" x14ac:dyDescent="0.25">
      <c r="B6" s="4"/>
      <c r="H6" s="5"/>
      <c r="J6" t="s">
        <v>4</v>
      </c>
    </row>
    <row r="7" spans="2:12" ht="45" customHeight="1" x14ac:dyDescent="0.25">
      <c r="B7" s="4"/>
      <c r="D7" s="7" t="s">
        <v>5</v>
      </c>
      <c r="E7" s="7" t="s">
        <v>6</v>
      </c>
      <c r="F7" s="7" t="s">
        <v>7</v>
      </c>
      <c r="H7" s="5"/>
      <c r="J7">
        <v>4.0000000000000001E-3</v>
      </c>
      <c r="L7" s="1" t="s">
        <v>8</v>
      </c>
    </row>
    <row r="8" spans="2:12" ht="18" customHeight="1" x14ac:dyDescent="0.25">
      <c r="B8" s="4"/>
      <c r="D8" s="8">
        <v>0</v>
      </c>
      <c r="E8" s="8">
        <v>0</v>
      </c>
      <c r="F8" s="8">
        <v>0</v>
      </c>
      <c r="H8" s="5"/>
      <c r="L8" s="1">
        <f>+IF(E8=0,3,E8)</f>
        <v>3</v>
      </c>
    </row>
    <row r="9" spans="2:12" ht="18" customHeight="1" x14ac:dyDescent="0.25">
      <c r="B9" s="4"/>
      <c r="D9" t="s">
        <v>9</v>
      </c>
      <c r="H9" s="5"/>
    </row>
    <row r="10" spans="2:12" ht="44.25" customHeight="1" x14ac:dyDescent="0.25">
      <c r="B10" s="4"/>
      <c r="D10" s="7" t="s">
        <v>10</v>
      </c>
      <c r="E10" s="7" t="s">
        <v>11</v>
      </c>
      <c r="F10" s="7" t="s">
        <v>12</v>
      </c>
      <c r="G10" s="7" t="s">
        <v>13</v>
      </c>
      <c r="H10" s="5"/>
    </row>
    <row r="11" spans="2:12" ht="20.25" x14ac:dyDescent="0.25">
      <c r="B11" s="4"/>
      <c r="D11" s="8" t="s">
        <v>3</v>
      </c>
      <c r="E11" s="8" t="s">
        <v>3</v>
      </c>
      <c r="F11" s="8" t="s">
        <v>4</v>
      </c>
      <c r="G11" s="8" t="s">
        <v>4</v>
      </c>
      <c r="H11" s="5"/>
    </row>
    <row r="12" spans="2:12" ht="18" customHeight="1" thickBot="1" x14ac:dyDescent="0.3">
      <c r="B12" s="9"/>
      <c r="C12" s="10"/>
      <c r="D12" s="10"/>
      <c r="E12" s="10"/>
      <c r="F12" s="10"/>
      <c r="G12" s="10"/>
      <c r="H12" s="11"/>
    </row>
    <row r="13" spans="2:12" ht="16.5" customHeight="1" thickBot="1" x14ac:dyDescent="0.3">
      <c r="B13" s="2"/>
      <c r="C13" s="12"/>
      <c r="D13" s="12"/>
      <c r="E13" s="12"/>
      <c r="F13" s="12"/>
      <c r="G13" s="12"/>
      <c r="H13" s="13"/>
    </row>
    <row r="14" spans="2:12" ht="26.25" customHeight="1" thickBot="1" x14ac:dyDescent="0.3">
      <c r="B14" s="4"/>
      <c r="D14" s="48" t="s">
        <v>14</v>
      </c>
      <c r="E14" s="49"/>
      <c r="F14" s="50"/>
      <c r="H14" s="5"/>
    </row>
    <row r="15" spans="2:12" ht="15.75" thickBot="1" x14ac:dyDescent="0.3">
      <c r="B15" s="4"/>
      <c r="H15" s="5"/>
    </row>
    <row r="16" spans="2:12" ht="19.5" x14ac:dyDescent="0.25">
      <c r="B16" s="4"/>
      <c r="C16" s="76" t="s">
        <v>15</v>
      </c>
      <c r="D16" s="77"/>
      <c r="E16" s="14" t="s">
        <v>16</v>
      </c>
      <c r="F16" s="14" t="s">
        <v>17</v>
      </c>
      <c r="G16" s="15" t="s">
        <v>18</v>
      </c>
      <c r="H16" s="5"/>
    </row>
    <row r="17" spans="2:8" ht="19.5" x14ac:dyDescent="0.25">
      <c r="B17" s="4"/>
      <c r="C17" s="53" t="s">
        <v>19</v>
      </c>
      <c r="D17" s="54"/>
      <c r="E17" s="17">
        <f>D8</f>
        <v>0</v>
      </c>
      <c r="F17" s="17">
        <v>21.251863</v>
      </c>
      <c r="G17" s="18">
        <f>ROUND(D8*F17,2)</f>
        <v>0</v>
      </c>
      <c r="H17" s="5"/>
    </row>
    <row r="18" spans="2:8" ht="19.5" x14ac:dyDescent="0.25">
      <c r="B18" s="4"/>
      <c r="C18" s="53" t="s">
        <v>20</v>
      </c>
      <c r="D18" s="54"/>
      <c r="E18" s="17">
        <f>IF(D11="SI",D8,0)</f>
        <v>0</v>
      </c>
      <c r="F18" s="17">
        <v>6.0058959999999999</v>
      </c>
      <c r="G18" s="18">
        <f>ROUND(IF(D11="SI",F18*D8,0),2)</f>
        <v>0</v>
      </c>
      <c r="H18" s="5"/>
    </row>
    <row r="19" spans="2:8" ht="19.5" customHeight="1" thickBot="1" x14ac:dyDescent="0.3">
      <c r="B19" s="4"/>
      <c r="C19" s="78" t="s">
        <v>21</v>
      </c>
      <c r="D19" s="79"/>
      <c r="E19" s="19">
        <f>IF(E11="SI",D8,0)</f>
        <v>0</v>
      </c>
      <c r="F19" s="17">
        <v>10.510318</v>
      </c>
      <c r="G19" s="18">
        <f>ROUND(IF(E11="SI",F19*D8,0),2)</f>
        <v>0</v>
      </c>
      <c r="H19" s="5"/>
    </row>
    <row r="20" spans="2:8" ht="27.75" customHeight="1" thickBot="1" x14ac:dyDescent="0.3">
      <c r="B20" s="4"/>
      <c r="C20" s="12"/>
      <c r="D20" s="12"/>
      <c r="E20" s="13"/>
      <c r="F20" s="20" t="s">
        <v>22</v>
      </c>
      <c r="G20" s="21">
        <f>SUM(G17:G19)</f>
        <v>0</v>
      </c>
      <c r="H20" s="5"/>
    </row>
    <row r="21" spans="2:8" ht="15.75" thickBot="1" x14ac:dyDescent="0.3">
      <c r="B21" s="9"/>
      <c r="C21" s="10"/>
      <c r="D21" s="10"/>
      <c r="E21" s="10"/>
      <c r="F21" s="10"/>
      <c r="G21" s="10"/>
      <c r="H21" s="11"/>
    </row>
    <row r="22" spans="2:8" ht="15.75" thickBot="1" x14ac:dyDescent="0.3">
      <c r="B22" s="2"/>
      <c r="C22" s="12"/>
      <c r="D22" s="12"/>
      <c r="E22" s="12"/>
      <c r="F22" s="12"/>
      <c r="G22" s="12"/>
      <c r="H22" s="13"/>
    </row>
    <row r="23" spans="2:8" ht="27" customHeight="1" thickBot="1" x14ac:dyDescent="0.3">
      <c r="B23" s="4"/>
      <c r="D23" s="48" t="s">
        <v>23</v>
      </c>
      <c r="E23" s="49"/>
      <c r="F23" s="50"/>
      <c r="H23" s="5"/>
    </row>
    <row r="24" spans="2:8" ht="17.25" customHeight="1" thickBot="1" x14ac:dyDescent="0.3">
      <c r="B24" s="4"/>
      <c r="D24" s="22"/>
      <c r="E24" s="23"/>
      <c r="F24" s="23"/>
      <c r="H24" s="5"/>
    </row>
    <row r="25" spans="2:8" ht="24.75" x14ac:dyDescent="0.25">
      <c r="B25" s="4"/>
      <c r="C25" s="68" t="s">
        <v>19</v>
      </c>
      <c r="D25" s="69"/>
      <c r="E25" s="69"/>
      <c r="F25" s="69"/>
      <c r="G25" s="70"/>
      <c r="H25" s="5"/>
    </row>
    <row r="26" spans="2:8" ht="19.5" customHeight="1" x14ac:dyDescent="0.25">
      <c r="B26" s="4"/>
      <c r="C26" s="24" t="s">
        <v>24</v>
      </c>
      <c r="D26" s="16" t="s">
        <v>25</v>
      </c>
      <c r="E26" s="16" t="s">
        <v>26</v>
      </c>
      <c r="F26" s="16" t="s">
        <v>27</v>
      </c>
      <c r="G26" s="25" t="s">
        <v>28</v>
      </c>
      <c r="H26" s="5"/>
    </row>
    <row r="27" spans="2:8" ht="19.5" x14ac:dyDescent="0.25">
      <c r="B27" s="4"/>
      <c r="C27" s="24" t="s">
        <v>29</v>
      </c>
      <c r="D27" s="17">
        <f>IF(F8&lt;=18.25*L8,F8,18.25*L8)</f>
        <v>0</v>
      </c>
      <c r="E27" s="17">
        <f>IF(F8&lt;18.25*L8,0,IF(F8&lt;=50*L8,F8-18.25*L8,(50-18.25)*L8))</f>
        <v>0</v>
      </c>
      <c r="F27" s="17">
        <f>IF(F8&lt;50*L8,0,F8-(50*L8))</f>
        <v>0</v>
      </c>
      <c r="G27" s="74">
        <f>SUM(D29:F29)</f>
        <v>0</v>
      </c>
      <c r="H27" s="5"/>
    </row>
    <row r="28" spans="2:8" ht="19.5" x14ac:dyDescent="0.25">
      <c r="B28" s="4"/>
      <c r="C28" s="24" t="s">
        <v>30</v>
      </c>
      <c r="D28" s="17">
        <v>0.85714639999999997</v>
      </c>
      <c r="E28" s="17">
        <v>1.0714330000000001</v>
      </c>
      <c r="F28" s="17">
        <v>1.5000062000000001</v>
      </c>
      <c r="G28" s="74"/>
      <c r="H28" s="5"/>
    </row>
    <row r="29" spans="2:8" ht="27" customHeight="1" thickBot="1" x14ac:dyDescent="0.3">
      <c r="B29" s="4"/>
      <c r="C29" s="26" t="s">
        <v>18</v>
      </c>
      <c r="D29" s="27">
        <f>ROUND(+D27*D28,2)</f>
        <v>0</v>
      </c>
      <c r="E29" s="27">
        <f>ROUND(+E27*E28,2)</f>
        <v>0</v>
      </c>
      <c r="F29" s="27">
        <f>ROUND(+F27*F28,2)</f>
        <v>0</v>
      </c>
      <c r="G29" s="75"/>
      <c r="H29" s="5"/>
    </row>
    <row r="30" spans="2:8" ht="15.75" thickBot="1" x14ac:dyDescent="0.3">
      <c r="B30" s="4"/>
      <c r="H30" s="5"/>
    </row>
    <row r="31" spans="2:8" ht="24.75" x14ac:dyDescent="0.25">
      <c r="B31" s="4"/>
      <c r="C31" s="68" t="s">
        <v>20</v>
      </c>
      <c r="D31" s="69"/>
      <c r="E31" s="69"/>
      <c r="F31" s="69"/>
      <c r="G31" s="70"/>
      <c r="H31" s="5"/>
    </row>
    <row r="32" spans="2:8" ht="19.5" x14ac:dyDescent="0.25">
      <c r="B32" s="4"/>
      <c r="C32" s="71" t="s">
        <v>29</v>
      </c>
      <c r="D32" s="72"/>
      <c r="E32" s="73" t="s">
        <v>31</v>
      </c>
      <c r="F32" s="72"/>
      <c r="G32" s="28" t="s">
        <v>18</v>
      </c>
      <c r="H32" s="5"/>
    </row>
    <row r="33" spans="2:8" ht="25.5" thickBot="1" x14ac:dyDescent="0.3">
      <c r="B33" s="4"/>
      <c r="C33" s="62">
        <f>IF(D11="SI",F8,0)</f>
        <v>0</v>
      </c>
      <c r="D33" s="63"/>
      <c r="E33" s="64">
        <v>0.28527999999999998</v>
      </c>
      <c r="F33" s="63"/>
      <c r="G33" s="21">
        <f>ROUND(IF(D11="NO",0,+C33*E33),2)</f>
        <v>0</v>
      </c>
      <c r="H33" s="30"/>
    </row>
    <row r="34" spans="2:8" ht="15.75" thickBot="1" x14ac:dyDescent="0.3">
      <c r="B34" s="4"/>
      <c r="H34" s="5"/>
    </row>
    <row r="35" spans="2:8" ht="24.75" x14ac:dyDescent="0.25">
      <c r="B35" s="4"/>
      <c r="C35" s="68" t="s">
        <v>21</v>
      </c>
      <c r="D35" s="69"/>
      <c r="E35" s="69"/>
      <c r="F35" s="69"/>
      <c r="G35" s="70"/>
      <c r="H35" s="5"/>
    </row>
    <row r="36" spans="2:8" ht="19.5" x14ac:dyDescent="0.25">
      <c r="B36" s="4"/>
      <c r="C36" s="71" t="s">
        <v>29</v>
      </c>
      <c r="D36" s="72"/>
      <c r="E36" s="73" t="s">
        <v>31</v>
      </c>
      <c r="F36" s="72"/>
      <c r="G36" s="28" t="s">
        <v>18</v>
      </c>
      <c r="H36" s="5"/>
    </row>
    <row r="37" spans="2:8" ht="25.5" thickBot="1" x14ac:dyDescent="0.3">
      <c r="B37" s="4"/>
      <c r="C37" s="62">
        <f>IF(E11="SI",F8,0)</f>
        <v>0</v>
      </c>
      <c r="D37" s="63"/>
      <c r="E37" s="64">
        <v>0.49902400000000002</v>
      </c>
      <c r="F37" s="63"/>
      <c r="G37" s="21">
        <f>ROUND(IF(E11="NO",0,+C37*E37),2)</f>
        <v>0</v>
      </c>
      <c r="H37" s="5"/>
    </row>
    <row r="38" spans="2:8" ht="15.75" thickBot="1" x14ac:dyDescent="0.3">
      <c r="B38" s="9"/>
      <c r="C38" s="10"/>
      <c r="D38" s="10"/>
      <c r="E38" s="10"/>
      <c r="F38" s="10"/>
      <c r="G38" s="10"/>
      <c r="H38" s="11"/>
    </row>
    <row r="39" spans="2:8" ht="15.75" thickBot="1" x14ac:dyDescent="0.3">
      <c r="B39" s="4"/>
      <c r="H39" s="5"/>
    </row>
    <row r="40" spans="2:8" ht="25.5" thickBot="1" x14ac:dyDescent="0.3">
      <c r="B40" s="4"/>
      <c r="D40" s="48" t="s">
        <v>32</v>
      </c>
      <c r="E40" s="49"/>
      <c r="F40" s="50"/>
      <c r="H40" s="5"/>
    </row>
    <row r="41" spans="2:8" ht="15.75" thickBot="1" x14ac:dyDescent="0.3">
      <c r="B41" s="4"/>
      <c r="H41" s="5"/>
    </row>
    <row r="42" spans="2:8" ht="19.5" x14ac:dyDescent="0.25">
      <c r="B42" s="4"/>
      <c r="C42" s="59" t="s">
        <v>29</v>
      </c>
      <c r="D42" s="60"/>
      <c r="E42" s="61" t="s">
        <v>31</v>
      </c>
      <c r="F42" s="60"/>
      <c r="G42" s="15" t="s">
        <v>18</v>
      </c>
      <c r="H42" s="5"/>
    </row>
    <row r="43" spans="2:8" ht="25.5" thickBot="1" x14ac:dyDescent="0.3">
      <c r="B43" s="4"/>
      <c r="C43" s="62">
        <f>IF(D8=1,IF(F11="NO",0,18.25*E8),0)</f>
        <v>0</v>
      </c>
      <c r="D43" s="63"/>
      <c r="E43" s="64">
        <f>SUM(D28,IF(D11="SI",E33,0),IF(E11="SI",E37,0))</f>
        <v>1.6414504000000001</v>
      </c>
      <c r="F43" s="63"/>
      <c r="G43" s="31">
        <f>-C43*E43</f>
        <v>0</v>
      </c>
      <c r="H43" s="5"/>
    </row>
    <row r="44" spans="2:8" ht="15.75" thickBot="1" x14ac:dyDescent="0.3">
      <c r="B44" s="4"/>
      <c r="H44" s="5"/>
    </row>
    <row r="45" spans="2:8" ht="15.75" thickBot="1" x14ac:dyDescent="0.3">
      <c r="B45" s="2"/>
      <c r="C45" s="12"/>
      <c r="D45" s="12"/>
      <c r="E45" s="12"/>
      <c r="F45" s="12"/>
      <c r="G45" s="12"/>
      <c r="H45" s="13"/>
    </row>
    <row r="46" spans="2:8" ht="25.5" thickBot="1" x14ac:dyDescent="0.3">
      <c r="B46" s="4"/>
      <c r="D46" s="48" t="s">
        <v>33</v>
      </c>
      <c r="E46" s="49"/>
      <c r="F46" s="50"/>
      <c r="H46" s="5"/>
    </row>
    <row r="47" spans="2:8" ht="15.75" thickBot="1" x14ac:dyDescent="0.3">
      <c r="B47" s="4"/>
      <c r="H47" s="5"/>
    </row>
    <row r="48" spans="2:8" ht="20.25" thickBot="1" x14ac:dyDescent="0.3">
      <c r="B48" s="4"/>
      <c r="C48" s="11"/>
      <c r="D48" s="32" t="s">
        <v>29</v>
      </c>
      <c r="E48" s="33" t="s">
        <v>31</v>
      </c>
      <c r="F48" s="33" t="s">
        <v>18</v>
      </c>
      <c r="G48" s="34" t="s">
        <v>28</v>
      </c>
      <c r="H48" s="5"/>
    </row>
    <row r="49" spans="2:8" ht="24.75" customHeight="1" x14ac:dyDescent="0.25">
      <c r="B49" s="4"/>
      <c r="C49" s="35" t="s">
        <v>34</v>
      </c>
      <c r="D49" s="36">
        <f>F8</f>
        <v>0</v>
      </c>
      <c r="E49" s="37">
        <v>6.0000000000000001E-3</v>
      </c>
      <c r="F49" s="38">
        <f>ROUND(IF(AND($D$11="SI",$E$11="SI"),D49*E49*3,IF(AND($D$11="SI",$E$11="NO"),D49*E49*2,IF(AND($D$11="NO",$E$11="SI"),D49*E49*2,D49*E49))),2)</f>
        <v>0</v>
      </c>
      <c r="G49" s="65">
        <f>SUM(F49:F52)</f>
        <v>0</v>
      </c>
      <c r="H49" s="5"/>
    </row>
    <row r="50" spans="2:8" ht="24.75" customHeight="1" x14ac:dyDescent="0.25">
      <c r="B50" s="4"/>
      <c r="C50" s="39" t="s">
        <v>35</v>
      </c>
      <c r="D50" s="36">
        <f>F8</f>
        <v>0</v>
      </c>
      <c r="E50" s="37">
        <v>8.9999999999999993E-3</v>
      </c>
      <c r="F50" s="38">
        <f>ROUND(IF(AND($D$11="SI",$E$11="SI"),D50*E50*3,IF(AND($D$11="SI",$E$11="NO"),D50*E50*2,IF(AND($D$11="NO",$E$11="SI"),D50*E50*2,D50*E50))),2)</f>
        <v>0</v>
      </c>
      <c r="G50" s="66"/>
      <c r="H50" s="5"/>
    </row>
    <row r="51" spans="2:8" ht="24.75" customHeight="1" x14ac:dyDescent="0.25">
      <c r="B51" s="4"/>
      <c r="C51" s="39" t="s">
        <v>36</v>
      </c>
      <c r="D51" s="36">
        <f>IF(D8=1,IF(F11="NO",F8,0),F8)</f>
        <v>0</v>
      </c>
      <c r="E51" s="36">
        <v>1.7899999999999999E-2</v>
      </c>
      <c r="F51" s="38">
        <f>ROUND(IF(AND($D$11="SI",$E$11="SI"),D51*E51*3,IF(AND($D$11="SI",$E$11="NO"),D51*E51*2,IF(AND($D$11="NO",$E$11="SI"),D51*E51*2,D51*E51))),2)</f>
        <v>0</v>
      </c>
      <c r="G51" s="66"/>
      <c r="H51" s="5"/>
    </row>
    <row r="52" spans="2:8" ht="24.75" customHeight="1" thickBot="1" x14ac:dyDescent="0.3">
      <c r="B52" s="4"/>
      <c r="C52" s="40" t="s">
        <v>37</v>
      </c>
      <c r="D52" s="29">
        <f>F8</f>
        <v>0</v>
      </c>
      <c r="E52" s="41">
        <v>0</v>
      </c>
      <c r="F52" s="38">
        <f>ROUND(IF(AND($D$11="SI",$E$11="SI"),D52*E52*3,IF(AND($D$11="SI",$E$11="NO"),D52*E52*2,IF(AND($D$11="NO",$E$11="SI"),D52*E52*2,D52*E52))),2)</f>
        <v>0</v>
      </c>
      <c r="G52" s="67"/>
      <c r="H52" s="5"/>
    </row>
    <row r="53" spans="2:8" ht="17.25" x14ac:dyDescent="0.25">
      <c r="B53" s="4"/>
      <c r="C53" s="47"/>
      <c r="D53" s="47"/>
      <c r="E53" s="47"/>
      <c r="F53" s="47"/>
      <c r="G53" s="47"/>
      <c r="H53" s="5"/>
    </row>
    <row r="54" spans="2:8" ht="15.75" thickBot="1" x14ac:dyDescent="0.3">
      <c r="B54" s="9"/>
      <c r="C54" s="10"/>
      <c r="D54" s="10"/>
      <c r="E54" s="10"/>
      <c r="F54" s="10"/>
      <c r="G54" s="10"/>
      <c r="H54" s="11"/>
    </row>
    <row r="55" spans="2:8" ht="15.75" thickBot="1" x14ac:dyDescent="0.3">
      <c r="B55" s="2"/>
      <c r="C55" s="12"/>
      <c r="D55" s="12"/>
      <c r="E55" s="12"/>
      <c r="F55" s="12"/>
      <c r="G55" s="12"/>
      <c r="H55" s="13"/>
    </row>
    <row r="56" spans="2:8" ht="25.5" thickBot="1" x14ac:dyDescent="0.3">
      <c r="B56" s="4"/>
      <c r="D56" s="48" t="s">
        <v>28</v>
      </c>
      <c r="E56" s="49"/>
      <c r="F56" s="50"/>
      <c r="H56" s="5"/>
    </row>
    <row r="57" spans="2:8" ht="15.75" thickBot="1" x14ac:dyDescent="0.3">
      <c r="B57" s="4"/>
      <c r="H57" s="5"/>
    </row>
    <row r="58" spans="2:8" ht="19.5" x14ac:dyDescent="0.25">
      <c r="B58" s="4"/>
      <c r="D58" s="51" t="s">
        <v>38</v>
      </c>
      <c r="E58" s="52"/>
      <c r="F58" s="42">
        <f>G20+G27+G33+G37+G49+G43</f>
        <v>0</v>
      </c>
      <c r="H58" s="5"/>
    </row>
    <row r="59" spans="2:8" ht="19.5" x14ac:dyDescent="0.25">
      <c r="B59" s="4"/>
      <c r="D59" s="53" t="s">
        <v>39</v>
      </c>
      <c r="E59" s="54"/>
      <c r="F59" s="18">
        <f>IF(G11="NO",ROUND(+F58*0.1,2),ROUND(+F58*0.1,2)-ROUND(+F58*0.1,2))</f>
        <v>0</v>
      </c>
      <c r="H59" s="5"/>
    </row>
    <row r="60" spans="2:8" ht="25.5" thickBot="1" x14ac:dyDescent="0.3">
      <c r="B60" s="4"/>
      <c r="D60" s="55" t="s">
        <v>28</v>
      </c>
      <c r="E60" s="56"/>
      <c r="F60" s="43">
        <f>F59+F58</f>
        <v>0</v>
      </c>
      <c r="H60" s="5"/>
    </row>
    <row r="61" spans="2:8" ht="15.75" thickBot="1" x14ac:dyDescent="0.3">
      <c r="B61" s="4"/>
      <c r="H61" s="5"/>
    </row>
    <row r="62" spans="2:8" ht="20.25" thickBot="1" x14ac:dyDescent="0.3">
      <c r="B62" s="4"/>
      <c r="C62" s="57" t="s">
        <v>40</v>
      </c>
      <c r="D62" s="58"/>
      <c r="E62" s="44">
        <f>IF(D8&lt;&gt;0,F60/D8,0)</f>
        <v>0</v>
      </c>
      <c r="F62" s="45" t="s">
        <v>41</v>
      </c>
      <c r="G62" s="44">
        <f>IF(F8&lt;&gt;0,F60/F8,0)</f>
        <v>0</v>
      </c>
      <c r="H62" s="5"/>
    </row>
    <row r="63" spans="2:8" ht="15.75" thickBot="1" x14ac:dyDescent="0.3">
      <c r="B63" s="9"/>
      <c r="C63" s="46"/>
      <c r="D63" s="46"/>
      <c r="E63" s="10"/>
      <c r="F63" s="10"/>
      <c r="G63" s="10"/>
      <c r="H63" s="11"/>
    </row>
  </sheetData>
  <sheetProtection algorithmName="SHA-512" hashValue="xGhAJ9fS1+txpoXLv1cm+JPgiDFw1FWtyE4wuYkBMoIs37X6qqVKO+ux3Bgz6QYihc83Uw8kk4VPEajHF5ehqA==" saltValue="KOyZv6F0kMyt7qNbCsnUQQ==" spinCount="100000" sheet="1" objects="1" scenarios="1"/>
  <mergeCells count="36">
    <mergeCell ref="C25:G25"/>
    <mergeCell ref="C2:C3"/>
    <mergeCell ref="D2:F2"/>
    <mergeCell ref="G2:G3"/>
    <mergeCell ref="D3:F3"/>
    <mergeCell ref="C5:G5"/>
    <mergeCell ref="D14:F14"/>
    <mergeCell ref="C16:D16"/>
    <mergeCell ref="C17:D17"/>
    <mergeCell ref="C18:D18"/>
    <mergeCell ref="C19:D19"/>
    <mergeCell ref="D23:F23"/>
    <mergeCell ref="G27:G29"/>
    <mergeCell ref="C31:G31"/>
    <mergeCell ref="C32:D32"/>
    <mergeCell ref="E32:F32"/>
    <mergeCell ref="C33:D33"/>
    <mergeCell ref="E33:F33"/>
    <mergeCell ref="G49:G52"/>
    <mergeCell ref="C35:G35"/>
    <mergeCell ref="C36:D36"/>
    <mergeCell ref="E36:F36"/>
    <mergeCell ref="C37:D37"/>
    <mergeCell ref="E37:F37"/>
    <mergeCell ref="D40:F40"/>
    <mergeCell ref="C62:D62"/>
    <mergeCell ref="C42:D42"/>
    <mergeCell ref="E42:F42"/>
    <mergeCell ref="C43:D43"/>
    <mergeCell ref="E43:F43"/>
    <mergeCell ref="D46:F46"/>
    <mergeCell ref="C53:G53"/>
    <mergeCell ref="D56:F56"/>
    <mergeCell ref="D58:E58"/>
    <mergeCell ref="D59:E59"/>
    <mergeCell ref="D60:E60"/>
  </mergeCells>
  <dataValidations count="1">
    <dataValidation type="list" allowBlank="1" showInputMessage="1" showErrorMessage="1" sqref="D11:G11" xr:uid="{0E0FCE4B-F92A-41AD-A356-FAA3095961D8}">
      <formula1>$J$5:$J$6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SIM_RES_2026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Viganò</dc:creator>
  <cp:lastModifiedBy>Alessandro Viganò</cp:lastModifiedBy>
  <dcterms:created xsi:type="dcterms:W3CDTF">2026-07-30T13:01:01Z</dcterms:created>
  <dcterms:modified xsi:type="dcterms:W3CDTF">2026-07-30T13:12:16Z</dcterms:modified>
</cp:coreProperties>
</file>